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reakup" sheetId="1" r:id="rId1"/>
    <sheet name="Workings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[&gt;=10000000]&quot;₹&quot;##\,##\,##\,##0;[&gt;=100000]&quot;₹&quot;##\,##\,##0;&quot;₹&quot;##,##0"/>
    <numFmt numFmtId="165" formatCode="0.0%"/>
  </numFmts>
  <fonts count="6">
    <font>
      <sz val="11"/>
      <color rgb="FF1B1A17"/>
      <name val="Calibri"/>
      <family val="2"/>
    </font>
    <font>
      <b/>
      <sz val="11"/>
      <color rgb="FF1B1A17"/>
      <name val="Calibri"/>
      <family val="2"/>
    </font>
    <font>
      <b/>
      <sz val="11"/>
      <color rgb="FFF4F1EA"/>
      <name val="Calibri"/>
      <family val="2"/>
    </font>
    <font>
      <sz val="10"/>
      <color rgb="FF6B675E"/>
      <name val="Calibri"/>
      <family val="2"/>
    </font>
    <font>
      <b/>
      <sz val="18"/>
      <color rgb="FF1B1A17"/>
      <name val="Calibri"/>
      <family val="2"/>
    </font>
    <font>
      <b/>
      <sz val="11"/>
      <color rgb="FF0E7A4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B1A17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FEBE2"/>
        <bgColor indexed="64"/>
      </patternFill>
    </fill>
    <fill>
      <patternFill patternType="solid">
        <fgColor rgb="FFE2F0E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1B1A17"/>
      </top>
      <bottom style="thin">
        <color rgb="FF1B1A17"/>
      </bottom>
      <diagonal/>
    </border>
    <border>
      <left style="thin">
        <color rgb="FFD2CCBF"/>
      </left>
      <right style="thin">
        <color rgb="FFD2CCBF"/>
      </right>
      <top style="thin">
        <color rgb="FFD2CCBF"/>
      </top>
      <bottom style="thin">
        <color rgb="FFD2CCBF"/>
      </bottom>
      <diagonal/>
    </border>
    <border>
      <left/>
      <right/>
      <top/>
      <bottom style="thin">
        <color rgb="FFD2CCBF"/>
      </bottom>
      <diagonal/>
    </border>
  </borders>
  <cellStyleXfs count="1">
    <xf numFmtId="0" fontId="0" fillId="0" borderId="0"/>
  </cellStyleXfs>
  <cellXfs count="21">
    <xf numFmtId="0" fontId="0" fillId="0" borderId="3" xfId="0" applyFont="1" applyFill="1" applyBorder="1" applyNumberFormat="1" applyAlignment="1">
      <alignment vertical="center"/>
    </xf>
    <xf numFmtId="0" fontId="1" fillId="0" borderId="3" xfId="0" applyFont="1" applyFill="1" applyBorder="1" applyNumberFormat="1" applyAlignment="1">
      <alignment vertical="center"/>
    </xf>
    <xf numFmtId="0" fontId="4" fillId="0" borderId="0" xfId="0" applyFont="1" applyFill="1" applyBorder="1" applyNumberFormat="1" applyAlignment="1">
      <alignment vertical="center"/>
    </xf>
    <xf numFmtId="0" fontId="3" fillId="0" borderId="0" xfId="0" applyFont="1" applyFill="1" applyBorder="1" applyNumberFormat="1" applyAlignment="1">
      <alignment vertical="center"/>
    </xf>
    <xf numFmtId="0" fontId="2" fillId="2" borderId="0" xfId="0" applyFont="1" applyFill="1" applyBorder="1" applyNumberFormat="1" applyAlignment="1">
      <alignment vertical="center"/>
    </xf>
    <xf numFmtId="0" fontId="2" fillId="2" borderId="0" xfId="0" applyFont="1" applyFill="1" applyBorder="1" applyNumberFormat="1" applyAlignment="1">
      <alignment horizontal="right" vertical="center"/>
    </xf>
    <xf numFmtId="0" fontId="1" fillId="4" borderId="0" xfId="0" applyFont="1" applyFill="1" applyBorder="1" applyNumberFormat="1" applyAlignment="1">
      <alignment vertical="center"/>
    </xf>
    <xf numFmtId="164" fontId="0" fillId="0" borderId="3" xfId="0" applyFont="1" applyFill="1" applyBorder="1" applyNumberFormat="1" applyAlignment="1">
      <alignment vertical="center"/>
    </xf>
    <xf numFmtId="164" fontId="1" fillId="0" borderId="1" xfId="0" applyFont="1" applyFill="1" applyBorder="1" applyNumberFormat="1" applyAlignment="1">
      <alignment vertical="center"/>
    </xf>
    <xf numFmtId="164" fontId="3" fillId="0" borderId="0" xfId="0" applyFont="1" applyFill="1" applyBorder="1" applyNumberFormat="1" applyAlignment="1">
      <alignment vertical="center"/>
    </xf>
    <xf numFmtId="164" fontId="1" fillId="3" borderId="2" xfId="0" applyFont="1" applyFill="1" applyBorder="1" applyNumberFormat="1" applyAlignment="1">
      <alignment vertical="center"/>
    </xf>
    <xf numFmtId="9" fontId="0" fillId="0" borderId="3" xfId="0" applyFont="1" applyFill="1" applyBorder="1" applyNumberFormat="1" applyAlignment="1">
      <alignment vertical="center"/>
    </xf>
    <xf numFmtId="165" fontId="0" fillId="0" borderId="3" xfId="0" applyFont="1" applyFill="1" applyBorder="1" applyNumberFormat="1" applyAlignment="1">
      <alignment vertical="center"/>
    </xf>
    <xf numFmtId="9" fontId="1" fillId="0" borderId="1" xfId="0" applyFont="1" applyFill="1" applyBorder="1" applyNumberFormat="1" applyAlignment="1">
      <alignment vertical="center"/>
    </xf>
    <xf numFmtId="9" fontId="1" fillId="3" borderId="2" xfId="0" applyFont="1" applyFill="1" applyBorder="1" applyNumberFormat="1" applyAlignment="1">
      <alignment vertical="center"/>
    </xf>
    <xf numFmtId="165" fontId="1" fillId="3" borderId="2" xfId="0" applyFont="1" applyFill="1" applyBorder="1" applyNumberFormat="1" applyAlignment="1">
      <alignment vertical="center"/>
    </xf>
    <xf numFmtId="0" fontId="1" fillId="3" borderId="2" xfId="0" applyFont="1" applyFill="1" applyBorder="1" applyNumberFormat="1" applyAlignment="1">
      <alignment horizontal="right" vertical="center"/>
    </xf>
    <xf numFmtId="0" fontId="5" fillId="5" borderId="0" xfId="0" applyFont="1" applyFill="1" applyBorder="1" applyNumberFormat="1" applyAlignment="1">
      <alignment vertical="center"/>
    </xf>
    <xf numFmtId="0" fontId="0" fillId="0" borderId="3" xfId="0" applyFont="1" applyFill="1" applyBorder="1" applyNumberFormat="1" applyAlignment="1">
      <alignment horizontal="left" vertical="center"/>
    </xf>
    <xf numFmtId="3" fontId="0" fillId="0" borderId="3" xfId="0" applyFont="1" applyFill="1" applyBorder="1" applyNumberFormat="1" applyAlignment="1">
      <alignment vertical="center"/>
    </xf>
    <xf numFmtId="0" fontId="0" fillId="0" borderId="3" xfId="0" applyFont="1" applyFill="1" applyBorder="1" applyNumberForma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20"/>
  <cols>
    <col min="1" max="1" width="38" customWidth="1"/>
    <col min="2" max="2" width="16" customWidth="1"/>
    <col min="3" max="3" width="16" customWidth="1"/>
    <col min="4" max="4" width="12" customWidth="1"/>
    <col min="5" max="5" width="62" customWidth="1"/>
  </cols>
  <sheetData>
    <row r="1">
      <c r="A1" s="2" t="inlineStr">
        <is>
          <t xml:space="preserve">Salary structure (CTC breakup)</t>
        </is>
      </c>
    </row>
    <row r="2">
      <c r="A2" s="3" t="inlineStr">
        <is>
          <t xml:space="preserve">FY 2026-27 · inhandsalarycalculatorindia.com/ctc-calculator/ · Generated on 13 October 2026</t>
        </is>
      </c>
    </row>
    <row r="4">
      <c r="A4" s="6" t="inlineStr">
        <is>
          <t xml:space="preserve">Your inputs: change the yellow cells</t>
        </is>
      </c>
      <c r="B4" s="6"/>
      <c r="C4" s="6"/>
      <c r="D4" s="6"/>
      <c r="E4" s="6"/>
    </row>
    <row r="5">
      <c r="A5" s="0" t="inlineStr">
        <is>
          <t xml:space="preserve">CTC (cost to company, a year)</t>
        </is>
      </c>
      <c r="B5" s="10">
        <v>1200000</v>
      </c>
    </row>
    <row r="6">
      <c r="A6" s="0" t="inlineStr">
        <is>
          <t xml:space="preserve">Variable pay (% of CTC)</t>
        </is>
      </c>
      <c r="B6" s="14">
        <v>0</v>
      </c>
      <c r="E6" s="3" t="inlineStr">
        <is>
          <t xml:space="preserve">Paid once a year, so it is not in the monthly figure</t>
        </is>
      </c>
    </row>
    <row r="7">
      <c r="A7" s="0" t="inlineStr">
        <is>
          <t xml:space="preserve">Basic (% of fixed pay)</t>
        </is>
      </c>
      <c r="B7" s="14">
        <v>0.5</v>
      </c>
      <c r="E7" s="3" t="inlineStr">
        <is>
          <t xml:space="preserve">Fixed pay is the CTC less variable pay. The labour codes ask for at least 50%</t>
        </is>
      </c>
    </row>
    <row r="8">
      <c r="A8" s="0" t="inlineStr">
        <is>
          <t xml:space="preserve">HRA (% of basic)</t>
        </is>
      </c>
      <c r="B8" s="14">
        <v>0.5</v>
      </c>
      <c r="E8" s="3" t="inlineStr">
        <is>
          <t xml:space="preserve">Usually 50% of basic in a metro and 40% elsewhere</t>
        </is>
      </c>
    </row>
    <row r="9">
      <c r="A9" s="0" t="inlineStr">
        <is>
          <t xml:space="preserve">PF</t>
        </is>
      </c>
      <c r="B9" s="16" t="inlineStr">
        <is>
          <t xml:space="preserve">Capped</t>
        </is>
      </c>
      <c r="E9" s="3" t="inlineStr">
        <is>
          <t xml:space="preserve">Capped: on the PF wage ceiling. Full: on all of basic</t>
        </is>
      </c>
    </row>
    <row r="10">
      <c r="A10" s="0" t="inlineStr">
        <is>
          <t xml:space="preserve">Employer PF is inside the CTC</t>
        </is>
      </c>
      <c r="B10" s="16" t="inlineStr">
        <is>
          <t xml:space="preserve">Yes</t>
        </is>
      </c>
    </row>
    <row r="11">
      <c r="A11" s="0" t="inlineStr">
        <is>
          <t xml:space="preserve">Gratuity is inside the CTC</t>
        </is>
      </c>
      <c r="B11" s="16" t="inlineStr">
        <is>
          <t xml:space="preserve">Yes</t>
        </is>
      </c>
    </row>
    <row r="12">
      <c r="A12" s="0" t="inlineStr">
        <is>
          <t xml:space="preserve">Employer NPS (% of basic)</t>
        </is>
      </c>
      <c r="B12" s="14">
        <v>0</v>
      </c>
    </row>
    <row r="13">
      <c r="A13" s="0" t="inlineStr">
        <is>
          <t xml:space="preserve">Benefits that are not cash (a year)</t>
        </is>
      </c>
      <c r="B13" s="10">
        <v>0</v>
      </c>
      <c r="E13" s="3" t="inlineStr">
        <is>
          <t xml:space="preserve">Group insurance, meal cards and the like</t>
        </is>
      </c>
    </row>
    <row r="14">
      <c r="A14" s="0" t="inlineStr">
        <is>
          <t xml:space="preserve">Employer ESI (a month)</t>
        </is>
      </c>
      <c r="B14" s="10">
        <v>0</v>
      </c>
      <c r="E14" s="3" t="inlineStr">
        <is>
          <t xml:space="preserve">Only when gross pay is ₹21,000 a month or less. Otherwise leave it at ₹0</t>
        </is>
      </c>
    </row>
    <row r="16">
      <c r="A16" s="4" t="inlineStr">
        <is>
          <t xml:space="preserve">Component</t>
        </is>
      </c>
      <c r="B16" s="5" t="inlineStr">
        <is>
          <t xml:space="preserve">A month</t>
        </is>
      </c>
      <c r="C16" s="5" t="inlineStr">
        <is>
          <t xml:space="preserve">A year</t>
        </is>
      </c>
      <c r="D16" s="5" t="inlineStr">
        <is>
          <t xml:space="preserve">% of CTC</t>
        </is>
      </c>
      <c r="E16" s="4" t="inlineStr">
        <is>
          <t xml:space="preserve">Taxable?</t>
        </is>
      </c>
    </row>
    <row r="17">
      <c r="A17" s="6" t="inlineStr">
        <is>
          <t xml:space="preserve">Paid to you every month</t>
        </is>
      </c>
      <c r="B17" s="6"/>
      <c r="C17" s="6"/>
      <c r="D17" s="6"/>
      <c r="E17" s="6"/>
    </row>
    <row r="18">
      <c r="A18" s="0" t="inlineStr">
        <is>
          <t xml:space="preserve">Basic Salary</t>
        </is>
      </c>
      <c r="B18" s="7">
        <f>ROUND(C18/12,0)</f>
        <v>50000</v>
      </c>
      <c r="C18" s="7">
        <f>12*Workings!B12</f>
        <v>600000</v>
      </c>
      <c r="D18" s="12">
        <f>C18/$B$5</f>
        <v>0.5</v>
      </c>
      <c r="E18" s="0" t="inlineStr">
        <is>
          <t xml:space="preserve">Taxable</t>
        </is>
      </c>
    </row>
    <row r="19">
      <c r="A19" s="0" t="inlineStr">
        <is>
          <t xml:space="preserve">HRA</t>
        </is>
      </c>
      <c r="B19" s="7">
        <f>ROUND(C19/12,0)</f>
        <v>25000</v>
      </c>
      <c r="C19" s="7">
        <f>12*Workings!B13</f>
        <v>300000</v>
      </c>
      <c r="D19" s="12">
        <f>C19/$B$5</f>
        <v>0.25</v>
      </c>
      <c r="E19" s="0" t="inlineStr">
        <is>
          <t xml:space="preserve">Part tax-free in the old regime, if you pay rent</t>
        </is>
      </c>
    </row>
    <row r="20">
      <c r="A20" s="0" t="inlineStr">
        <is>
          <t xml:space="preserve">Special Allowance</t>
        </is>
      </c>
      <c r="B20" s="7">
        <f>ROUND(C20/12,0)</f>
        <v>20150</v>
      </c>
      <c r="C20" s="7">
        <f>Workings!B35-12*B14-12*(Workings!B12+Workings!B13)</f>
        <v>241794</v>
      </c>
      <c r="D20" s="12">
        <f>C20/$B$5</f>
        <v>0.201495</v>
      </c>
      <c r="E20" s="0" t="inlineStr">
        <is>
          <t xml:space="preserve">Taxable</t>
        </is>
      </c>
    </row>
    <row r="21">
      <c r="A21" s="6" t="inlineStr">
        <is>
          <t xml:space="preserve">Set aside for you</t>
        </is>
      </c>
      <c r="B21" s="6"/>
      <c r="C21" s="6"/>
      <c r="D21" s="6"/>
      <c r="E21" s="6"/>
    </row>
    <row r="22">
      <c r="A22" s="0" t="inlineStr">
        <is>
          <t xml:space="preserve">Employer PF</t>
        </is>
      </c>
      <c r="B22" s="7">
        <f>ROUND(C22/12,0)</f>
        <v>2447</v>
      </c>
      <c r="C22" s="7">
        <f>Workings!B32</f>
        <v>29360</v>
      </c>
      <c r="D22" s="12">
        <f>C22/$B$5</f>
        <v>0.024466666666666668</v>
      </c>
      <c r="E22" s="0" t="inlineStr">
        <is>
          <t xml:space="preserve">Tax-free while your employer’s PF and NPS together stay under ₹7,50,000 a year</t>
        </is>
      </c>
    </row>
    <row r="23">
      <c r="A23" s="0" t="inlineStr">
        <is>
          <t xml:space="preserve">Employer ESI</t>
        </is>
      </c>
      <c r="B23" s="7">
        <f>ROUND(C23/12,0)</f>
        <v>0</v>
      </c>
      <c r="C23" s="7">
        <f>12*B14</f>
        <v>0</v>
      </c>
      <c r="D23" s="12">
        <f>C23/$B$5</f>
        <v>0</v>
      </c>
      <c r="E23" s="0" t="inlineStr">
        <is>
          <t xml:space="preserve">Not taxed</t>
        </is>
      </c>
    </row>
    <row r="24">
      <c r="A24" s="0" t="inlineStr">
        <is>
          <t xml:space="preserve">Gratuity</t>
        </is>
      </c>
      <c r="B24" s="7">
        <f>ROUND(C24/12,0)</f>
        <v>2404</v>
      </c>
      <c r="C24" s="7">
        <f>Workings!B33</f>
        <v>28846</v>
      </c>
      <c r="D24" s="12">
        <f>C24/$B$5</f>
        <v>0.02403833333333333</v>
      </c>
      <c r="E24" s="0" t="inlineStr">
        <is>
          <t xml:space="preserve">Not taxed while it builds up</t>
        </is>
      </c>
    </row>
    <row r="25">
      <c r="A25" s="0" t="inlineStr">
        <is>
          <t xml:space="preserve">Employer NPS</t>
        </is>
      </c>
      <c r="B25" s="7">
        <f>ROUND(C25/12,0)</f>
        <v>0</v>
      </c>
      <c r="C25" s="7">
        <f>Workings!B34</f>
        <v>0</v>
      </c>
      <c r="D25" s="12">
        <f>C25/$B$5</f>
        <v>0</v>
      </c>
      <c r="E25" s="0" t="inlineStr">
        <is>
          <t xml:space="preserve">Deductible up to a share of basic, in both regimes</t>
        </is>
      </c>
    </row>
    <row r="26">
      <c r="A26" s="0" t="inlineStr">
        <is>
          <t xml:space="preserve">Benefits</t>
        </is>
      </c>
      <c r="B26" s="7">
        <f>ROUND(C26/12,0)</f>
        <v>0</v>
      </c>
      <c r="C26" s="7">
        <f>B13</f>
        <v>0</v>
      </c>
      <c r="D26" s="12">
        <f>C26/$B$5</f>
        <v>0</v>
      </c>
      <c r="E26" s="0" t="inlineStr">
        <is>
          <t xml:space="preserve">Not taxed</t>
        </is>
      </c>
    </row>
    <row r="27">
      <c r="A27" s="6" t="inlineStr">
        <is>
          <t xml:space="preserve">Paid once a year</t>
        </is>
      </c>
      <c r="B27" s="6"/>
      <c r="C27" s="6"/>
      <c r="D27" s="6"/>
      <c r="E27" s="6"/>
    </row>
    <row r="28">
      <c r="A28" s="0" t="inlineStr">
        <is>
          <t xml:space="preserve">Variable Pay</t>
        </is>
      </c>
      <c r="B28" s="7">
        <f>ROUND(C28/12,0)</f>
        <v>0</v>
      </c>
      <c r="C28" s="7">
        <f>Workings!B10</f>
        <v>0</v>
      </c>
      <c r="D28" s="12">
        <f>C28/$B$5</f>
        <v>0</v>
      </c>
      <c r="E28" s="0" t="inlineStr">
        <is>
          <t xml:space="preserve">Taxable</t>
        </is>
      </c>
    </row>
    <row r="29">
      <c r="A29" s="1" t="inlineStr">
        <is>
          <t xml:space="preserve">Total CTC</t>
        </is>
      </c>
      <c r="B29" s="8">
        <f>ROUND(C29/12,0)</f>
        <v>100000</v>
      </c>
      <c r="C29" s="8">
        <f>SUM(C18:C20,C22:C26,C28)</f>
        <v>1200000</v>
      </c>
      <c r="D29" s="13">
        <f>C29/$B$5</f>
        <v>1</v>
      </c>
      <c r="E29" s="1"/>
    </row>
    <row r="30">
      <c r="A30" s="17" t="str">
        <f>IF(C29=B5,"✓ The parts add up to your CTC","⚠ The parts do not add up: the special allowance has gone negative, so lower another input")</f>
        <v>✓ The parts add up to your CTC</v>
      </c>
    </row>
    <row r="32">
      <c r="A32" s="6" t="inlineStr">
        <is>
          <t xml:space="preserve">Labour-code check</t>
        </is>
      </c>
      <c r="B32" s="6"/>
      <c r="C32" s="6"/>
      <c r="D32" s="6"/>
      <c r="E32" s="6"/>
    </row>
    <row r="33">
      <c r="A33" s="17" t="str">
        <f>IF(Workings!B12&gt;=Workings!B14,"✓ Basic is at least 50% of fixed pay, as the labour codes ask","⚠ Basic is under 50% of fixed pay, so gratuity is counted on a higher wage")</f>
        <v>✓ Basic is at least 50% of fixed pay, as the labour codes ask</v>
      </c>
    </row>
    <row r="35">
      <c r="A35" s="6" t="inlineStr">
        <is>
          <t xml:space="preserve">Take-home estimate</t>
        </is>
      </c>
      <c r="B35" s="6"/>
      <c r="C35" s="6"/>
      <c r="D35" s="6"/>
      <c r="E35" s="6"/>
    </row>
    <row r="36">
      <c r="A36" s="0" t="inlineStr">
        <is>
          <t xml:space="preserve">Gross pay a month</t>
        </is>
      </c>
      <c r="B36" s="7">
        <v>95149</v>
      </c>
    </row>
    <row r="37">
      <c r="A37" s="0" t="inlineStr">
        <is>
          <t xml:space="preserve">PF (your share)</t>
        </is>
      </c>
      <c r="B37" s="7">
        <v>3000</v>
      </c>
    </row>
    <row r="38">
      <c r="A38" s="0" t="inlineStr">
        <is>
          <t xml:space="preserve">Professional tax</t>
        </is>
      </c>
      <c r="B38" s="7">
        <v>200</v>
      </c>
    </row>
    <row r="39">
      <c r="A39" s="0" t="inlineStr">
        <is>
          <t xml:space="preserve">Income tax (TDS)</t>
        </is>
      </c>
      <c r="B39" s="7">
        <v>0</v>
      </c>
    </row>
    <row r="40">
      <c r="A40" s="1" t="inlineStr">
        <is>
          <t xml:space="preserve">In your bank a month</t>
        </is>
      </c>
      <c r="B40" s="8">
        <v>91949</v>
      </c>
    </row>
    <row r="41">
      <c r="A41" s="3" t="inlineStr">
        <is>
          <t xml:space="preserve">From the calculator, on the day this was made. It does not change when you edit the sheet: use the calculator for a new estimate.</t>
        </is>
      </c>
    </row>
    <row r="42">
      <c r="A42" s="3" t="inlineStr">
        <is>
          <t xml:space="preserve">Assumes FY 2026-27, Bengaluru, Basic 50%, PF capped at ₹3,000, No rent, No variable pay, New regime.</t>
        </is>
      </c>
    </row>
    <row r="44">
      <c r="A44" s="3" t="inlineStr">
        <is>
          <t xml:space="preserve">Written and reviewed by Zishan Khan · Passed CFA Level I</t>
        </is>
      </c>
    </row>
    <row r="45">
      <c r="A45" s="3" t="inlineStr">
        <is>
          <t xml:space="preserve">https://inhandsalarycalculatorindia.com/ctc-calculator/  ·  Estimate for planning, not payroll or tax advice.</t>
        </is>
      </c>
    </row>
  </sheetData>
  <dataValidations count="3">
    <dataValidation type="list" allowBlank="0" showErrorMessage="1" sqref="B9">
      <formula1>"Capped,Full,None"</formula1>
    </dataValidation>
    <dataValidation type="list" allowBlank="0" showErrorMessage="1" sqref="B10">
      <formula1>"Yes,No"</formula1>
    </dataValidation>
    <dataValidation type="list" allowBlank="0" showErrorMessage="1" sqref="B11">
      <formula1>"Yes,No"</formula1>
    </dataValidation>
  </dataValidations>
  <pageMargins left="0.6" right="0.6" top="0.7" bottom="0.7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20"/>
  <cols>
    <col min="1" max="1" width="48" customWidth="1"/>
    <col min="2" max="2" width="18" customWidth="1"/>
    <col min="3" max="3" width="24" customWidth="1"/>
    <col min="4" max="4" width="16" customWidth="1"/>
    <col min="5" max="5" width="16" customWidth="1"/>
  </cols>
  <sheetData>
    <row r="1">
      <c r="A1" s="2" t="inlineStr">
        <is>
          <t xml:space="preserve">Workings</t>
        </is>
      </c>
    </row>
    <row r="2">
      <c r="A2" s="3" t="inlineStr">
        <is>
          <t xml:space="preserve">These follow from the yellow cells on the Breakup sheet. Leave them as they are.</t>
        </is>
      </c>
    </row>
    <row r="4">
      <c r="A4" s="6" t="inlineStr">
        <is>
          <t xml:space="preserve">Rules for FY 2026-27</t>
        </is>
      </c>
      <c r="B4" s="6"/>
      <c r="C4" s="6"/>
      <c r="D4" s="6"/>
      <c r="E4" s="6"/>
    </row>
    <row r="5">
      <c r="A5" s="0" t="inlineStr">
        <is>
          <t xml:space="preserve">Employer PF rate</t>
        </is>
      </c>
      <c r="B5" s="11">
        <v>0.12</v>
      </c>
    </row>
    <row r="6">
      <c r="A6" s="0" t="inlineStr">
        <is>
          <t xml:space="preserve">Gratuity: 15 days of wages in a 26-day month</t>
        </is>
      </c>
      <c r="B6" s="20">
        <f>15/26</f>
        <v>0.5769230769230769</v>
      </c>
    </row>
    <row r="7">
      <c r="A7" s="0" t="inlineStr">
        <is>
          <t xml:space="preserve">Labour-code floor: basic as a share of fixed pay</t>
        </is>
      </c>
      <c r="B7" s="11">
        <v>0.5</v>
      </c>
    </row>
    <row r="9">
      <c r="A9" s="6" t="inlineStr">
        <is>
          <t xml:space="preserve">Worked out from your inputs</t>
        </is>
      </c>
      <c r="B9" s="6"/>
      <c r="C9" s="6"/>
      <c r="D9" s="6"/>
      <c r="E9" s="6"/>
    </row>
    <row r="10">
      <c r="A10" s="0" t="inlineStr">
        <is>
          <t xml:space="preserve">Variable pay</t>
        </is>
      </c>
      <c r="B10" s="7">
        <f>ROUND(Breakup!B5*Breakup!B6,0)</f>
        <v>0</v>
      </c>
    </row>
    <row r="11">
      <c r="A11" s="0" t="inlineStr">
        <is>
          <t xml:space="preserve">Fixed pay</t>
        </is>
      </c>
      <c r="B11" s="7">
        <f>Breakup!B5-B10</f>
        <v>1200000</v>
      </c>
    </row>
    <row r="12">
      <c r="A12" s="0" t="inlineStr">
        <is>
          <t xml:space="preserve">Basic a month</t>
        </is>
      </c>
      <c r="B12" s="7">
        <f>ROUND(B11*Breakup!B7/12,0)</f>
        <v>50000</v>
      </c>
    </row>
    <row r="13">
      <c r="A13" s="0" t="inlineStr">
        <is>
          <t xml:space="preserve">HRA a month (never more than the pay has room for)</t>
        </is>
      </c>
      <c r="B13" s="7">
        <f>MIN(ROUND(B12*Breakup!B8,0),INT((B35-12*Breakup!B14)/12)-B12)</f>
        <v>25000</v>
      </c>
    </row>
    <row r="14">
      <c r="A14" s="0" t="inlineStr">
        <is>
          <t xml:space="preserve">Pay the labour codes count as wages, a month</t>
        </is>
      </c>
      <c r="B14" s="7">
        <f>ROUND(B11/12*B7,0)</f>
        <v>50000</v>
      </c>
    </row>
    <row r="16">
      <c r="A16" s="4" t="inlineStr">
        <is>
          <t xml:space="preserve">Month</t>
        </is>
      </c>
      <c r="B16" s="5" t="inlineStr">
        <is>
          <t xml:space="preserve">PF wage ceiling</t>
        </is>
      </c>
      <c r="C16" s="5" t="inlineStr">
        <is>
          <t xml:space="preserve">Share on labour-code wages</t>
        </is>
      </c>
      <c r="D16" s="5" t="inlineStr">
        <is>
          <t xml:space="preserve">Wages</t>
        </is>
      </c>
      <c r="E16" s="5" t="inlineStr">
        <is>
          <t xml:space="preserve">Employer PF</t>
        </is>
      </c>
    </row>
    <row r="17">
      <c r="A17" s="18" t="inlineStr">
        <is>
          <t xml:space="preserve">Apr</t>
        </is>
      </c>
      <c r="B17" s="20">
        <v>15000</v>
      </c>
      <c r="C17" s="20">
        <v>1</v>
      </c>
      <c r="D17" s="7">
        <f>$B$12+ROUND(MAX(0,$B$14-$B$12)*C17,0)</f>
        <v>50000</v>
      </c>
      <c r="E17" s="7">
        <f>IF(Breakup!$B$9="None",0,ROUND(IF(Breakup!$B$9="Capped",MIN($B$12,B17),$B$12)*$B$5,0))</f>
        <v>1800</v>
      </c>
    </row>
    <row r="18">
      <c r="A18" s="18" t="inlineStr">
        <is>
          <t xml:space="preserve">May</t>
        </is>
      </c>
      <c r="B18" s="20">
        <v>15000</v>
      </c>
      <c r="C18" s="20">
        <v>1</v>
      </c>
      <c r="D18" s="7">
        <f>$B$12+ROUND(MAX(0,$B$14-$B$12)*C18,0)</f>
        <v>50000</v>
      </c>
      <c r="E18" s="7">
        <f>IF(Breakup!$B$9="None",0,ROUND(IF(Breakup!$B$9="Capped",MIN($B$12,B18),$B$12)*$B$5,0))</f>
        <v>1800</v>
      </c>
    </row>
    <row r="19">
      <c r="A19" s="18" t="inlineStr">
        <is>
          <t xml:space="preserve">Jun</t>
        </is>
      </c>
      <c r="B19" s="20">
        <v>15000</v>
      </c>
      <c r="C19" s="20">
        <v>1</v>
      </c>
      <c r="D19" s="7">
        <f>$B$12+ROUND(MAX(0,$B$14-$B$12)*C19,0)</f>
        <v>50000</v>
      </c>
      <c r="E19" s="7">
        <f>IF(Breakup!$B$9="None",0,ROUND(IF(Breakup!$B$9="Capped",MIN($B$12,B19),$B$12)*$B$5,0))</f>
        <v>1800</v>
      </c>
    </row>
    <row r="20">
      <c r="A20" s="18" t="inlineStr">
        <is>
          <t xml:space="preserve">Jul</t>
        </is>
      </c>
      <c r="B20" s="20">
        <v>15000</v>
      </c>
      <c r="C20" s="20">
        <v>1</v>
      </c>
      <c r="D20" s="7">
        <f>$B$12+ROUND(MAX(0,$B$14-$B$12)*C20,0)</f>
        <v>50000</v>
      </c>
      <c r="E20" s="7">
        <f>IF(Breakup!$B$9="None",0,ROUND(IF(Breakup!$B$9="Capped",MIN($B$12,B20),$B$12)*$B$5,0))</f>
        <v>1800</v>
      </c>
    </row>
    <row r="21">
      <c r="A21" s="18" t="inlineStr">
        <is>
          <t xml:space="preserve">Aug</t>
        </is>
      </c>
      <c r="B21" s="20">
        <v>15000</v>
      </c>
      <c r="C21" s="20">
        <v>1</v>
      </c>
      <c r="D21" s="7">
        <f>$B$12+ROUND(MAX(0,$B$14-$B$12)*C21,0)</f>
        <v>50000</v>
      </c>
      <c r="E21" s="7">
        <f>IF(Breakup!$B$9="None",0,ROUND(IF(Breakup!$B$9="Capped",MIN($B$12,B21),$B$12)*$B$5,0))</f>
        <v>1800</v>
      </c>
    </row>
    <row r="22">
      <c r="A22" s="18" t="inlineStr">
        <is>
          <t xml:space="preserve">Sep</t>
        </is>
      </c>
      <c r="B22" s="20">
        <v>19666.666666666668</v>
      </c>
      <c r="C22" s="20">
        <v>1</v>
      </c>
      <c r="D22" s="7">
        <f>$B$12+ROUND(MAX(0,$B$14-$B$12)*C22,0)</f>
        <v>50000</v>
      </c>
      <c r="E22" s="7">
        <f>IF(Breakup!$B$9="None",0,ROUND(IF(Breakup!$B$9="Capped",MIN($B$12,B22),$B$12)*$B$5,0))</f>
        <v>2360</v>
      </c>
    </row>
    <row r="23">
      <c r="A23" s="18" t="inlineStr">
        <is>
          <t xml:space="preserve">Oct</t>
        </is>
      </c>
      <c r="B23" s="20">
        <v>25000</v>
      </c>
      <c r="C23" s="20">
        <v>1</v>
      </c>
      <c r="D23" s="7">
        <f>$B$12+ROUND(MAX(0,$B$14-$B$12)*C23,0)</f>
        <v>50000</v>
      </c>
      <c r="E23" s="7">
        <f>IF(Breakup!$B$9="None",0,ROUND(IF(Breakup!$B$9="Capped",MIN($B$12,B23),$B$12)*$B$5,0))</f>
        <v>3000</v>
      </c>
    </row>
    <row r="24">
      <c r="A24" s="18" t="inlineStr">
        <is>
          <t xml:space="preserve">Nov</t>
        </is>
      </c>
      <c r="B24" s="20">
        <v>25000</v>
      </c>
      <c r="C24" s="20">
        <v>1</v>
      </c>
      <c r="D24" s="7">
        <f>$B$12+ROUND(MAX(0,$B$14-$B$12)*C24,0)</f>
        <v>50000</v>
      </c>
      <c r="E24" s="7">
        <f>IF(Breakup!$B$9="None",0,ROUND(IF(Breakup!$B$9="Capped",MIN($B$12,B24),$B$12)*$B$5,0))</f>
        <v>3000</v>
      </c>
    </row>
    <row r="25">
      <c r="A25" s="18" t="inlineStr">
        <is>
          <t xml:space="preserve">Dec</t>
        </is>
      </c>
      <c r="B25" s="20">
        <v>25000</v>
      </c>
      <c r="C25" s="20">
        <v>1</v>
      </c>
      <c r="D25" s="7">
        <f>$B$12+ROUND(MAX(0,$B$14-$B$12)*C25,0)</f>
        <v>50000</v>
      </c>
      <c r="E25" s="7">
        <f>IF(Breakup!$B$9="None",0,ROUND(IF(Breakup!$B$9="Capped",MIN($B$12,B25),$B$12)*$B$5,0))</f>
        <v>3000</v>
      </c>
    </row>
    <row r="26">
      <c r="A26" s="18" t="inlineStr">
        <is>
          <t xml:space="preserve">Jan</t>
        </is>
      </c>
      <c r="B26" s="20">
        <v>25000</v>
      </c>
      <c r="C26" s="20">
        <v>1</v>
      </c>
      <c r="D26" s="7">
        <f>$B$12+ROUND(MAX(0,$B$14-$B$12)*C26,0)</f>
        <v>50000</v>
      </c>
      <c r="E26" s="7">
        <f>IF(Breakup!$B$9="None",0,ROUND(IF(Breakup!$B$9="Capped",MIN($B$12,B26),$B$12)*$B$5,0))</f>
        <v>3000</v>
      </c>
    </row>
    <row r="27">
      <c r="A27" s="18" t="inlineStr">
        <is>
          <t xml:space="preserve">Feb</t>
        </is>
      </c>
      <c r="B27" s="20">
        <v>25000</v>
      </c>
      <c r="C27" s="20">
        <v>1</v>
      </c>
      <c r="D27" s="7">
        <f>$B$12+ROUND(MAX(0,$B$14-$B$12)*C27,0)</f>
        <v>50000</v>
      </c>
      <c r="E27" s="7">
        <f>IF(Breakup!$B$9="None",0,ROUND(IF(Breakup!$B$9="Capped",MIN($B$12,B27),$B$12)*$B$5,0))</f>
        <v>3000</v>
      </c>
    </row>
    <row r="28">
      <c r="A28" s="18" t="inlineStr">
        <is>
          <t xml:space="preserve">Mar</t>
        </is>
      </c>
      <c r="B28" s="20">
        <v>25000</v>
      </c>
      <c r="C28" s="20">
        <v>1</v>
      </c>
      <c r="D28" s="7">
        <f>$B$12+ROUND(MAX(0,$B$14-$B$12)*C28,0)</f>
        <v>50000</v>
      </c>
      <c r="E28" s="7">
        <f>IF(Breakup!$B$9="None",0,ROUND(IF(Breakup!$B$9="Capped",MIN($B$12,B28),$B$12)*$B$5,0))</f>
        <v>3000</v>
      </c>
    </row>
    <row r="29">
      <c r="A29" s="1" t="inlineStr">
        <is>
          <t xml:space="preserve">Year (wages: the average)</t>
        </is>
      </c>
      <c r="B29" s="1"/>
      <c r="C29" s="1"/>
      <c r="D29" s="8">
        <f>AVERAGE(D17:D28)</f>
        <v>50000</v>
      </c>
      <c r="E29" s="8">
        <f>SUM(E17:E28)</f>
        <v>29360</v>
      </c>
    </row>
    <row r="31">
      <c r="A31" s="6" t="inlineStr">
        <is>
          <t xml:space="preserve">Yearly amounts</t>
        </is>
      </c>
      <c r="B31" s="6"/>
      <c r="C31" s="6"/>
      <c r="D31" s="6"/>
      <c r="E31" s="6"/>
    </row>
    <row r="32">
      <c r="A32" s="0" t="inlineStr">
        <is>
          <t xml:space="preserve">Employer PF inside the CTC</t>
        </is>
      </c>
      <c r="B32" s="7">
        <f>IF(Breakup!B10="Yes",E29,0)</f>
        <v>29360</v>
      </c>
    </row>
    <row r="33">
      <c r="A33" s="0" t="inlineStr">
        <is>
          <t xml:space="preserve">Gratuity inside the CTC</t>
        </is>
      </c>
      <c r="B33" s="7">
        <f>IF(Breakup!B11="Yes",ROUND(D29*B6,0),0)</f>
        <v>28846</v>
      </c>
    </row>
    <row r="34">
      <c r="A34" s="0" t="inlineStr">
        <is>
          <t xml:space="preserve">Employer NPS</t>
        </is>
      </c>
      <c r="B34" s="7">
        <f>12*ROUND(B12*Breakup!B12,0)</f>
        <v>0</v>
      </c>
    </row>
    <row r="35">
      <c r="A35" s="0" t="inlineStr">
        <is>
          <t xml:space="preserve">Left for pay, before ESI</t>
        </is>
      </c>
      <c r="B35" s="7">
        <f>B11-B32-B33-B34-Breakup!B13</f>
        <v>1141794</v>
      </c>
    </row>
  </sheetData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Salary structure (CTC breakup)</dc:title>
  <dc:creator>In-Hand Salary Calculator</dc:creator>
</cp:coreProperties>
</file>